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260" windowWidth="18210" windowHeight="8760" activeTab="0"/>
  </bookViews>
  <sheets>
    <sheet name="Лист1" sheetId="1" r:id="rId1"/>
  </sheets>
  <definedNames>
    <definedName name="_xlnm.Print_Area" localSheetId="0">'Лист1'!$A$14:$G$26</definedName>
  </definedNames>
  <calcPr fullCalcOnLoad="1"/>
</workbook>
</file>

<file path=xl/comments1.xml><?xml version="1.0" encoding="utf-8"?>
<comments xmlns="http://schemas.openxmlformats.org/spreadsheetml/2006/main">
  <authors>
    <author>Угнивенко</author>
    <author>Саша</author>
  </authors>
  <commentList>
    <comment ref="E18" authorId="0">
      <text>
        <r>
          <rPr>
            <b/>
            <sz val="8"/>
            <rFont val="Tahoma"/>
            <family val="0"/>
          </rPr>
          <t>Угнивенко:</t>
        </r>
        <r>
          <rPr>
            <sz val="8"/>
            <rFont val="Tahoma"/>
            <family val="0"/>
          </rPr>
          <t xml:space="preserve">
Удлиннение верно в пределах от 4,8 до 5,6
</t>
        </r>
      </text>
    </comment>
    <comment ref="A13" authorId="1">
      <text>
        <r>
          <rPr>
            <sz val="8"/>
            <rFont val="Tahoma"/>
            <family val="0"/>
          </rPr>
          <t xml:space="preserve">0-попутный,90-боковой,180-встречный
по отношению к направлению маршрута
</t>
        </r>
      </text>
    </comment>
    <comment ref="E24" authorId="1">
      <text>
        <r>
          <rPr>
            <b/>
            <sz val="8"/>
            <rFont val="Tahoma"/>
            <family val="0"/>
          </rPr>
          <t xml:space="preserve">Обтекаемая подвеска.
</t>
        </r>
      </text>
    </comment>
    <comment ref="B23" authorId="1">
      <text>
        <r>
          <rPr>
            <sz val="8"/>
            <rFont val="Tahoma"/>
            <family val="0"/>
          </rPr>
          <t xml:space="preserve">Коэффициент учитывающий эффективность клевант.
</t>
        </r>
      </text>
    </comment>
  </commentList>
</comments>
</file>

<file path=xl/sharedStrings.xml><?xml version="1.0" encoding="utf-8"?>
<sst xmlns="http://schemas.openxmlformats.org/spreadsheetml/2006/main" count="30" uniqueCount="29">
  <si>
    <t>Sпл.</t>
  </si>
  <si>
    <t>Gвз.</t>
  </si>
  <si>
    <t>Су пл.</t>
  </si>
  <si>
    <t>Су пр.</t>
  </si>
  <si>
    <t>Сх сумм.</t>
  </si>
  <si>
    <t>Скорость,км/ч</t>
  </si>
  <si>
    <t>Качество</t>
  </si>
  <si>
    <t>Vy,м/с</t>
  </si>
  <si>
    <t>Vконтр</t>
  </si>
  <si>
    <t>Контрольная Vy</t>
  </si>
  <si>
    <t>Сх подвески.</t>
  </si>
  <si>
    <t>Сх строп.</t>
  </si>
  <si>
    <t>Сх трен.дав.</t>
  </si>
  <si>
    <t>Сх индукт.</t>
  </si>
  <si>
    <t>Арочность,%</t>
  </si>
  <si>
    <t>Д.строп.мм</t>
  </si>
  <si>
    <t>Удлин-е</t>
  </si>
  <si>
    <t>Входные данные</t>
  </si>
  <si>
    <t>Общая L строп</t>
  </si>
  <si>
    <t>При ветре</t>
  </si>
  <si>
    <t>Сила ветра</t>
  </si>
  <si>
    <t>Суммарная,м/c</t>
  </si>
  <si>
    <t>Угол ветра</t>
  </si>
  <si>
    <t>Cх max клевант</t>
  </si>
  <si>
    <t>Контрольное качество (для Vконтр)</t>
  </si>
  <si>
    <t>Vсумм,м/с</t>
  </si>
  <si>
    <t>Нисходняк</t>
  </si>
  <si>
    <t>м/с</t>
  </si>
  <si>
    <t>градусов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</si>
</sst>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"/>
    <numFmt numFmtId="175" formatCode="0.0000"/>
    <numFmt numFmtId="176" formatCode="0.0"/>
  </numFmts>
  <fonts count="47">
    <font>
      <sz val="10"/>
      <name val="Arial Cyr"/>
      <family val="0"/>
    </font>
    <font>
      <b/>
      <sz val="12"/>
      <name val="Arial Cyr"/>
      <family val="2"/>
    </font>
    <font>
      <b/>
      <sz val="10"/>
      <name val="Arial Cyr"/>
      <family val="2"/>
    </font>
    <font>
      <sz val="8"/>
      <name val="Tahoma"/>
      <family val="0"/>
    </font>
    <font>
      <b/>
      <sz val="8"/>
      <name val="Tahoma"/>
      <family val="0"/>
    </font>
    <font>
      <sz val="10"/>
      <color indexed="22"/>
      <name val="Arial Cyr"/>
      <family val="2"/>
    </font>
    <font>
      <sz val="10"/>
      <color indexed="40"/>
      <name val="Arial Cyr"/>
      <family val="2"/>
    </font>
    <font>
      <sz val="10"/>
      <color indexed="10"/>
      <name val="Arial Cyr"/>
      <family val="2"/>
    </font>
    <font>
      <sz val="12"/>
      <color indexed="8"/>
      <name val="Arial Cyr"/>
      <family val="0"/>
    </font>
    <font>
      <sz val="11"/>
      <color indexed="8"/>
      <name val="Arial Cyr"/>
      <family val="0"/>
    </font>
    <font>
      <sz val="10"/>
      <color indexed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 Cyr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174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174" fontId="5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176" fontId="5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2" fontId="6" fillId="0" borderId="0" xfId="0" applyNumberFormat="1" applyFont="1" applyAlignment="1">
      <alignment horizontal="center"/>
    </xf>
    <xf numFmtId="2" fontId="7" fillId="0" borderId="0" xfId="0" applyNumberFormat="1" applyFont="1" applyAlignment="1">
      <alignment horizontal="center"/>
    </xf>
    <xf numFmtId="2" fontId="5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1" fontId="2" fillId="33" borderId="11" xfId="0" applyNumberFormat="1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1" fontId="2" fillId="33" borderId="0" xfId="0" applyNumberFormat="1" applyFont="1" applyFill="1" applyBorder="1" applyAlignment="1">
      <alignment horizontal="center"/>
    </xf>
    <xf numFmtId="0" fontId="0" fillId="0" borderId="14" xfId="0" applyBorder="1" applyAlignment="1">
      <alignment/>
    </xf>
    <xf numFmtId="176" fontId="2" fillId="33" borderId="0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174" fontId="0" fillId="0" borderId="11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 horizontal="center"/>
    </xf>
    <xf numFmtId="174" fontId="0" fillId="0" borderId="0" xfId="0" applyNumberFormat="1" applyBorder="1" applyAlignment="1">
      <alignment horizontal="center"/>
    </xf>
    <xf numFmtId="0" fontId="0" fillId="0" borderId="14" xfId="0" applyBorder="1" applyAlignment="1">
      <alignment horizontal="center"/>
    </xf>
    <xf numFmtId="2" fontId="2" fillId="33" borderId="13" xfId="0" applyNumberFormat="1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174" fontId="0" fillId="0" borderId="14" xfId="0" applyNumberFormat="1" applyBorder="1" applyAlignment="1">
      <alignment horizontal="center"/>
    </xf>
    <xf numFmtId="0" fontId="0" fillId="0" borderId="0" xfId="0" applyBorder="1" applyAlignment="1">
      <alignment/>
    </xf>
    <xf numFmtId="2" fontId="0" fillId="0" borderId="15" xfId="0" applyNumberFormat="1" applyBorder="1" applyAlignment="1">
      <alignment horizontal="center"/>
    </xf>
    <xf numFmtId="0" fontId="2" fillId="33" borderId="16" xfId="0" applyFont="1" applyFill="1" applyBorder="1" applyAlignment="1">
      <alignment horizontal="center"/>
    </xf>
    <xf numFmtId="2" fontId="2" fillId="33" borderId="16" xfId="0" applyNumberFormat="1" applyFont="1" applyFill="1" applyBorder="1" applyAlignment="1">
      <alignment horizontal="center"/>
    </xf>
    <xf numFmtId="0" fontId="2" fillId="33" borderId="17" xfId="0" applyFont="1" applyFill="1" applyBorder="1" applyAlignment="1">
      <alignment horizontal="center"/>
    </xf>
    <xf numFmtId="0" fontId="0" fillId="0" borderId="11" xfId="0" applyBorder="1" applyAlignment="1">
      <alignment/>
    </xf>
    <xf numFmtId="175" fontId="0" fillId="0" borderId="13" xfId="0" applyNumberFormat="1" applyBorder="1" applyAlignment="1">
      <alignment horizontal="center"/>
    </xf>
    <xf numFmtId="175" fontId="0" fillId="0" borderId="0" xfId="0" applyNumberFormat="1" applyBorder="1" applyAlignment="1">
      <alignment horizontal="center"/>
    </xf>
    <xf numFmtId="175" fontId="0" fillId="0" borderId="14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 horizontal="center"/>
    </xf>
    <xf numFmtId="2" fontId="1" fillId="34" borderId="0" xfId="0" applyNumberFormat="1" applyFont="1" applyFill="1" applyBorder="1" applyAlignment="1">
      <alignment horizontal="center"/>
    </xf>
    <xf numFmtId="2" fontId="1" fillId="34" borderId="14" xfId="0" applyNumberFormat="1" applyFont="1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176" fontId="1" fillId="35" borderId="16" xfId="0" applyNumberFormat="1" applyFont="1" applyFill="1" applyBorder="1" applyAlignment="1">
      <alignment horizontal="center"/>
    </xf>
    <xf numFmtId="2" fontId="1" fillId="35" borderId="17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8"/>
          <c:y val="0.08725"/>
          <c:w val="0.91325"/>
          <c:h val="0.81525"/>
        </c:manualLayout>
      </c:layout>
      <c:scatterChart>
        <c:scatterStyle val="smoothMarker"/>
        <c:varyColors val="0"/>
        <c:ser>
          <c:idx val="0"/>
          <c:order val="0"/>
          <c:tx>
            <c:v>Качество</c:v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80"/>
              </a:solidFill>
              <a:ln>
                <a:solidFill>
                  <a:srgbClr val="FF9900"/>
                </a:solidFill>
              </a:ln>
            </c:spPr>
          </c:marker>
          <c:xVal>
            <c:numRef>
              <c:f>Лист1!$A$27:$A$44</c:f>
              <c:numCache/>
            </c:numRef>
          </c:xVal>
          <c:yVal>
            <c:numRef>
              <c:f>Лист1!$C$27:$C$44</c:f>
              <c:numCache/>
            </c:numRef>
          </c:yVal>
          <c:smooth val="1"/>
        </c:ser>
        <c:ser>
          <c:idx val="1"/>
          <c:order val="1"/>
          <c:tx>
            <c:v>При ветре и нисходняке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Лист1!$A$27:$A$44</c:f>
              <c:numCache/>
            </c:numRef>
          </c:xVal>
          <c:yVal>
            <c:numRef>
              <c:f>Лист1!$E$27:$E$44</c:f>
              <c:numCache/>
            </c:numRef>
          </c:yVal>
          <c:smooth val="1"/>
        </c:ser>
        <c:axId val="62810331"/>
        <c:axId val="28422068"/>
      </c:scatterChart>
      <c:valAx>
        <c:axId val="62810331"/>
        <c:scaling>
          <c:orientation val="minMax"/>
          <c:max val="60"/>
          <c:min val="2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Скорость, км/ч</a:t>
                </a:r>
              </a:p>
            </c:rich>
          </c:tx>
          <c:layout>
            <c:manualLayout>
              <c:xMode val="factor"/>
              <c:yMode val="factor"/>
              <c:x val="-0.01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422068"/>
        <c:crossesAt val="0"/>
        <c:crossBetween val="midCat"/>
        <c:dispUnits/>
      </c:valAx>
      <c:valAx>
        <c:axId val="28422068"/>
        <c:scaling>
          <c:orientation val="minMax"/>
          <c:min val="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Су/Сх</a:t>
                </a:r>
              </a:p>
            </c:rich>
          </c:tx>
          <c:layout>
            <c:manualLayout>
              <c:xMode val="factor"/>
              <c:yMode val="factor"/>
              <c:x val="-0.019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810331"/>
        <c:crosses val="autoZero"/>
        <c:crossBetween val="midCat"/>
        <c:dispUnits/>
        <c:majorUnit val="1"/>
        <c:minorUnit val="0.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83"/>
          <c:y val="0.00775"/>
          <c:w val="0.56375"/>
          <c:h val="0.056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Снижение</a:t>
            </a:r>
          </a:p>
        </c:rich>
      </c:tx>
      <c:layout>
        <c:manualLayout>
          <c:xMode val="factor"/>
          <c:yMode val="factor"/>
          <c:x val="0.00425"/>
          <c:y val="-0.00225"/>
        </c:manualLayout>
      </c:layout>
      <c:spPr>
        <a:solidFill>
          <a:srgbClr val="CCFFCC"/>
        </a:solidFill>
        <a:ln w="3175">
          <a:noFill/>
        </a:ln>
      </c:spPr>
    </c:title>
    <c:plotArea>
      <c:layout>
        <c:manualLayout>
          <c:xMode val="edge"/>
          <c:yMode val="edge"/>
          <c:x val="0.07975"/>
          <c:y val="0.1945"/>
          <c:w val="0.802"/>
          <c:h val="0.767"/>
        </c:manualLayout>
      </c:layout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80"/>
              </a:solidFill>
              <a:ln>
                <a:solidFill>
                  <a:srgbClr val="339966"/>
                </a:solidFill>
              </a:ln>
            </c:spPr>
          </c:marker>
          <c:xVal>
            <c:numRef>
              <c:f>Лист1!$A$27:$A$44</c:f>
              <c:numCache/>
            </c:numRef>
          </c:xVal>
          <c:yVal>
            <c:numRef>
              <c:f>Лист1!$D$27:$D$44</c:f>
              <c:numCache/>
            </c:numRef>
          </c:yVal>
          <c:smooth val="1"/>
        </c:ser>
        <c:axId val="54472021"/>
        <c:axId val="20486142"/>
      </c:scatterChart>
      <c:valAx>
        <c:axId val="54472021"/>
        <c:scaling>
          <c:orientation val="minMax"/>
          <c:max val="60"/>
          <c:min val="20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486142"/>
        <c:crosses val="autoZero"/>
        <c:crossBetween val="midCat"/>
        <c:dispUnits/>
        <c:majorUnit val="5"/>
      </c:valAx>
      <c:valAx>
        <c:axId val="20486142"/>
        <c:scaling>
          <c:orientation val="minMax"/>
          <c:max val="3"/>
          <c:min val="0.7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472021"/>
        <c:crosses val="autoZero"/>
        <c:crossBetween val="midCat"/>
        <c:dispUnits/>
        <c:majorUnit val="0.25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1</xdr:row>
      <xdr:rowOff>19050</xdr:rowOff>
    </xdr:from>
    <xdr:to>
      <xdr:col>15</xdr:col>
      <xdr:colOff>104775</xdr:colOff>
      <xdr:row>26</xdr:row>
      <xdr:rowOff>47625</xdr:rowOff>
    </xdr:to>
    <xdr:graphicFrame>
      <xdr:nvGraphicFramePr>
        <xdr:cNvPr id="1" name="Chart 1"/>
        <xdr:cNvGraphicFramePr/>
      </xdr:nvGraphicFramePr>
      <xdr:xfrm>
        <a:off x="5381625" y="180975"/>
        <a:ext cx="6267450" cy="4200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447675</xdr:colOff>
      <xdr:row>26</xdr:row>
      <xdr:rowOff>95250</xdr:rowOff>
    </xdr:from>
    <xdr:to>
      <xdr:col>14</xdr:col>
      <xdr:colOff>228600</xdr:colOff>
      <xdr:row>45</xdr:row>
      <xdr:rowOff>47625</xdr:rowOff>
    </xdr:to>
    <xdr:graphicFrame>
      <xdr:nvGraphicFramePr>
        <xdr:cNvPr id="2" name="Chart 2"/>
        <xdr:cNvGraphicFramePr/>
      </xdr:nvGraphicFramePr>
      <xdr:xfrm>
        <a:off x="5819775" y="4429125"/>
        <a:ext cx="5267325" cy="2867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4"/>
  <sheetViews>
    <sheetView tabSelected="1" zoomScalePageLayoutView="0" workbookViewId="0" topLeftCell="A4">
      <selection activeCell="E19" sqref="E19"/>
    </sheetView>
  </sheetViews>
  <sheetFormatPr defaultColWidth="9.00390625" defaultRowHeight="12.75"/>
  <cols>
    <col min="1" max="1" width="15.50390625" style="0" customWidth="1"/>
    <col min="2" max="2" width="14.00390625" style="0" customWidth="1"/>
    <col min="3" max="3" width="12.50390625" style="0" bestFit="1" customWidth="1"/>
    <col min="4" max="4" width="10.50390625" style="0" customWidth="1"/>
  </cols>
  <sheetData>
    <row r="1" spans="1:10" ht="12.75">
      <c r="A1" s="4"/>
      <c r="B1" s="4"/>
      <c r="C1" s="4"/>
      <c r="D1" s="3"/>
      <c r="E1" s="3"/>
      <c r="F1" s="3"/>
      <c r="G1" s="3"/>
      <c r="J1" s="2"/>
    </row>
    <row r="2" spans="1:4" ht="12.75">
      <c r="A2" s="4"/>
      <c r="B2" s="4"/>
      <c r="C2" s="5"/>
      <c r="D2" s="5"/>
    </row>
    <row r="3" spans="1:4" ht="12.75">
      <c r="A3" s="4"/>
      <c r="B3" s="4"/>
      <c r="C3" s="5"/>
      <c r="D3" s="5"/>
    </row>
    <row r="4" spans="1:4" ht="12.75">
      <c r="A4" s="4"/>
      <c r="B4" s="4"/>
      <c r="C4" s="5"/>
      <c r="D4" s="5"/>
    </row>
    <row r="5" spans="1:4" ht="12.75">
      <c r="A5" s="4"/>
      <c r="B5" s="4"/>
      <c r="C5" s="5"/>
      <c r="D5" s="5"/>
    </row>
    <row r="6" spans="1:4" ht="12.75">
      <c r="A6" s="4"/>
      <c r="B6" s="4"/>
      <c r="C6" s="5"/>
      <c r="D6" s="5"/>
    </row>
    <row r="7" spans="1:4" ht="12.75">
      <c r="A7" s="4"/>
      <c r="B7" s="4"/>
      <c r="C7" s="5"/>
      <c r="D7" s="5"/>
    </row>
    <row r="8" spans="1:4" ht="12.75">
      <c r="A8" s="4"/>
      <c r="B8" s="4"/>
      <c r="C8" s="5"/>
      <c r="D8" s="5"/>
    </row>
    <row r="9" spans="1:4" ht="12.75">
      <c r="A9" s="4"/>
      <c r="B9" s="4"/>
      <c r="C9" s="5"/>
      <c r="D9" s="5"/>
    </row>
    <row r="10" spans="1:4" ht="12.75">
      <c r="A10" s="4"/>
      <c r="B10" s="4"/>
      <c r="C10" s="5"/>
      <c r="D10" s="5"/>
    </row>
    <row r="11" spans="1:4" ht="13.5" thickBot="1">
      <c r="A11" s="4"/>
      <c r="B11" s="4"/>
      <c r="C11" s="5"/>
      <c r="D11" s="5"/>
    </row>
    <row r="12" spans="1:4" ht="12.75">
      <c r="A12" s="14" t="s">
        <v>20</v>
      </c>
      <c r="B12" s="15">
        <v>3</v>
      </c>
      <c r="C12" s="16" t="s">
        <v>27</v>
      </c>
      <c r="D12" s="1"/>
    </row>
    <row r="13" spans="1:4" ht="12.75">
      <c r="A13" s="17" t="s">
        <v>22</v>
      </c>
      <c r="B13" s="18">
        <v>180</v>
      </c>
      <c r="C13" s="19" t="s">
        <v>28</v>
      </c>
      <c r="D13" s="1"/>
    </row>
    <row r="14" spans="1:4" ht="13.5" thickBot="1">
      <c r="A14" s="17" t="s">
        <v>26</v>
      </c>
      <c r="B14" s="20">
        <v>1</v>
      </c>
      <c r="C14" s="19" t="s">
        <v>27</v>
      </c>
      <c r="D14" s="1"/>
    </row>
    <row r="15" spans="1:5" ht="12.75">
      <c r="A15" s="21" t="s">
        <v>17</v>
      </c>
      <c r="B15" s="22"/>
      <c r="C15" s="22"/>
      <c r="D15" s="23"/>
      <c r="E15" s="16"/>
    </row>
    <row r="16" spans="1:5" ht="12.75">
      <c r="A16" s="24" t="s">
        <v>0</v>
      </c>
      <c r="B16" s="25" t="s">
        <v>1</v>
      </c>
      <c r="C16" s="25" t="s">
        <v>8</v>
      </c>
      <c r="D16" s="26" t="s">
        <v>2</v>
      </c>
      <c r="E16" s="27" t="s">
        <v>3</v>
      </c>
    </row>
    <row r="17" spans="1:5" ht="12.75">
      <c r="A17" s="28">
        <v>23</v>
      </c>
      <c r="B17" s="29">
        <v>100</v>
      </c>
      <c r="C17" s="29">
        <v>40</v>
      </c>
      <c r="D17" s="26">
        <f>B17*9.81/(((1.23*C17*C17/(3.6*3.6))/2)*A17)</f>
        <v>0.5617603393425239</v>
      </c>
      <c r="E17" s="30">
        <f>(B17*9.81/(((1.23*C17*C17/(3.6*3.6))/2)*A19))</f>
        <v>0.6608945168735574</v>
      </c>
    </row>
    <row r="18" spans="1:5" ht="12.75">
      <c r="A18" s="24"/>
      <c r="B18" s="31" t="s">
        <v>18</v>
      </c>
      <c r="C18" s="31" t="s">
        <v>14</v>
      </c>
      <c r="D18" s="31" t="s">
        <v>15</v>
      </c>
      <c r="E18" s="19" t="s">
        <v>16</v>
      </c>
    </row>
    <row r="19" spans="1:5" ht="13.5" thickBot="1">
      <c r="A19" s="32">
        <f>(1-C19/100)*A17</f>
        <v>19.55</v>
      </c>
      <c r="B19" s="33">
        <v>240</v>
      </c>
      <c r="C19" s="34">
        <v>15</v>
      </c>
      <c r="D19" s="33">
        <v>0.7</v>
      </c>
      <c r="E19" s="35">
        <v>7</v>
      </c>
    </row>
    <row r="20" spans="1:4" ht="13.5" thickBot="1">
      <c r="A20" s="13"/>
      <c r="B20" s="13"/>
      <c r="C20" s="13"/>
      <c r="D20" s="13"/>
    </row>
    <row r="21" spans="1:5" ht="12.75">
      <c r="A21" s="14" t="s">
        <v>10</v>
      </c>
      <c r="B21" s="36" t="s">
        <v>11</v>
      </c>
      <c r="C21" s="36" t="s">
        <v>12</v>
      </c>
      <c r="D21" s="36" t="s">
        <v>13</v>
      </c>
      <c r="E21" s="16" t="s">
        <v>4</v>
      </c>
    </row>
    <row r="22" spans="1:5" ht="12.75">
      <c r="A22" s="37">
        <f>1.2*0.42/A19</f>
        <v>0.02578005115089514</v>
      </c>
      <c r="B22" s="38">
        <f>0.62*0.001*D19*B19/A19</f>
        <v>0.005327877237851662</v>
      </c>
      <c r="C22" s="38">
        <v>0.012</v>
      </c>
      <c r="D22" s="38">
        <f>0.0735*E17*E17*5.15/E19</f>
        <v>0.023618962988593287</v>
      </c>
      <c r="E22" s="39">
        <f>SUM(A22:D22)</f>
        <v>0.06672689137734009</v>
      </c>
    </row>
    <row r="23" spans="1:5" ht="12.75">
      <c r="A23" s="37">
        <f>1.2*0.32/A19</f>
        <v>0.019641943734015344</v>
      </c>
      <c r="B23" s="31" t="s">
        <v>23</v>
      </c>
      <c r="C23" s="25">
        <v>0.03</v>
      </c>
      <c r="D23" s="31"/>
      <c r="E23" s="19"/>
    </row>
    <row r="24" spans="1:5" ht="15.75">
      <c r="A24" s="40" t="s">
        <v>24</v>
      </c>
      <c r="B24" s="41"/>
      <c r="C24" s="41"/>
      <c r="D24" s="42">
        <f>E17/E22</f>
        <v>9.904470345189672</v>
      </c>
      <c r="E24" s="43">
        <f>(B17*9.81/(((1.23*C17*C17/(3.6*3.6))/2)*A19))/SUM(A23,B22,C22,D22)</f>
        <v>10.907868976291905</v>
      </c>
    </row>
    <row r="25" spans="1:5" ht="16.5" thickBot="1">
      <c r="A25" s="44" t="s">
        <v>9</v>
      </c>
      <c r="B25" s="45"/>
      <c r="C25" s="45"/>
      <c r="D25" s="46">
        <f>C17/(3.6*D24)</f>
        <v>1.1218278942606428</v>
      </c>
      <c r="E25" s="47">
        <f>C17/(3.6*E24)</f>
        <v>1.0186326160738592</v>
      </c>
    </row>
    <row r="26" spans="1:6" ht="12.75">
      <c r="A26" s="3" t="s">
        <v>5</v>
      </c>
      <c r="B26" s="6" t="s">
        <v>21</v>
      </c>
      <c r="C26" s="3" t="s">
        <v>6</v>
      </c>
      <c r="D26" s="3" t="s">
        <v>7</v>
      </c>
      <c r="E26" s="3" t="s">
        <v>19</v>
      </c>
      <c r="F26" s="3" t="s">
        <v>25</v>
      </c>
    </row>
    <row r="27" spans="1:6" ht="12.75">
      <c r="A27" s="3">
        <v>20</v>
      </c>
      <c r="B27" s="7">
        <f>$B$12*COS($B$13/57.3)+SQRT((A27/3.6)*(A27/3.6)-($B$12*SIN($B$13/57.3)*$B$12*SIN($B$13/57.3)))</f>
        <v>2.5555555925013245</v>
      </c>
      <c r="C27" s="10">
        <f>($B$17*9.81/(((1.23*A27*A27/(3.6*3.6))/2)*$A$19))/($A$22+(0.62*0.001*$D$19*$B$19/$A$19)+$C$22+$C$23*($A$35-A27)/($A$35-$A$27)+(0.0735*(5.15/$E$19)*($B$17*9.81/(((1.23*A27*A27/(3.6*3.6))/2)*$A$19))*($B$17*9.81/(((1.23*A27*A27/(3.6*3.6))/2)*$A$19))))</f>
        <v>5.8614448358020175</v>
      </c>
      <c r="D27" s="8">
        <f aca="true" t="shared" si="0" ref="D27:D43">A27/(3.6*C27)</f>
        <v>0.9478133312151854</v>
      </c>
      <c r="E27" s="9">
        <f>B27/F27</f>
        <v>1.312012579206954</v>
      </c>
      <c r="F27" s="12">
        <f>D27+$B$14</f>
        <v>1.9478133312151855</v>
      </c>
    </row>
    <row r="28" spans="1:6" ht="12">
      <c r="A28" s="3">
        <v>22</v>
      </c>
      <c r="B28" s="7">
        <f aca="true" t="shared" si="1" ref="B28:B44">$B$12*COS($B$13/57.3)+SQRT((A28/3.6)*(A28/3.6)-($B$12*SIN($B$13/57.3)*$B$12*SIN($B$13/57.3)))</f>
        <v>3.111111151999709</v>
      </c>
      <c r="C28" s="10">
        <f>($B$17*9.81/(((1.23*A28*A28/(3.6*3.6))/2)*$A$19))/($A$22+(0.62*0.001*$D$19*$B$19/$A$19)+$C$22+$C$23*($A$35-A28)/($A$35-$A$27)+(0.0735*(5.15/$E$19)*($B$17*9.81/(((1.23*A28*A28/(3.6*3.6))/2)*$A$19))*($B$17*9.81/(((1.23*A28*A28/(3.6*3.6))/2)*$A$19))))</f>
        <v>6.66318136645758</v>
      </c>
      <c r="D28" s="8">
        <f t="shared" si="0"/>
        <v>0.9171461461148893</v>
      </c>
      <c r="E28" s="9">
        <f aca="true" t="shared" si="2" ref="E28:E44">B28/F28</f>
        <v>1.6227824666911277</v>
      </c>
      <c r="F28" s="12">
        <f aca="true" t="shared" si="3" ref="F28:F44">D28+$B$14</f>
        <v>1.9171461461148893</v>
      </c>
    </row>
    <row r="29" spans="1:6" ht="12">
      <c r="A29" s="3">
        <v>26</v>
      </c>
      <c r="B29" s="7">
        <f t="shared" si="1"/>
        <v>4.222222269176711</v>
      </c>
      <c r="C29" s="10">
        <f>($B$17*9.81/(((1.23*A29*A29/(3.6*3.6))/2)*$A$19))/($A$22+(0.62*0.001*$D$19*$B$19/$A$19)+$C$22+$C$23*($A$35-A29)/($A$35-$A$27)+(0.0735*(5.15/$E$19)*($B$17*9.81/(((1.23*A29*A29/(3.6*3.6))/2)*$A$19))*($B$17*9.81/(((1.23*A29*A29/(3.6*3.6))/2)*$A$19))))</f>
        <v>8.004441915779937</v>
      </c>
      <c r="D29" s="8">
        <f t="shared" si="0"/>
        <v>0.9022767980843674</v>
      </c>
      <c r="E29" s="9">
        <f t="shared" si="2"/>
        <v>2.2195625123686398</v>
      </c>
      <c r="F29" s="12">
        <f t="shared" si="3"/>
        <v>1.9022767980843676</v>
      </c>
    </row>
    <row r="30" spans="1:6" ht="12">
      <c r="A30" s="3">
        <v>28</v>
      </c>
      <c r="B30" s="7">
        <f t="shared" si="1"/>
        <v>4.777777827115295</v>
      </c>
      <c r="C30" s="10">
        <f>($B$17*9.81/(((1.23*A30*A30/(3.6*3.6))/2)*$A$19))/($A$22+(0.62*0.001*$D$19*$B$19/$A$19)+$C$22+$C$23*($A$35-A30)/($A$35-$A$27)+(0.0735*(5.15/$E$19)*($B$17*9.81/(((1.23*A30*A30/(3.6*3.6))/2)*$A$19))*($B$17*9.81/(((1.23*A30*A30/(3.6*3.6))/2)*$A$19))))</f>
        <v>8.528604725438473</v>
      </c>
      <c r="D30" s="8">
        <f t="shared" si="0"/>
        <v>0.91196368317772</v>
      </c>
      <c r="E30" s="9">
        <f t="shared" si="2"/>
        <v>2.498885239898771</v>
      </c>
      <c r="F30" s="12">
        <f t="shared" si="3"/>
        <v>1.91196368317772</v>
      </c>
    </row>
    <row r="31" spans="1:6" ht="12">
      <c r="A31" s="3">
        <v>30</v>
      </c>
      <c r="B31" s="7">
        <f t="shared" si="1"/>
        <v>5.333333384736142</v>
      </c>
      <c r="C31" s="11">
        <f>($B$17*9.81/(((1.23*A31*A31/(3.6*3.6))/2)*$A$19))/($A$22+(0.62*0.001*$D$19*$B$19/$A$19)+$C$22+$C$23*($A$35-A31)/($A$35-$A$27)*0.9+(0.0735*(5.15/$E$19)*($B$17*9.81/(((1.23*A31*A31/(3.6*3.6))/2)*$A$19))*($B$17*9.81/(((1.23*A31*A31/(3.6*3.6))/2)*$A$19))))</f>
        <v>9.054902864694059</v>
      </c>
      <c r="D31" s="8">
        <f t="shared" si="0"/>
        <v>0.9203117314295888</v>
      </c>
      <c r="E31" s="9">
        <f t="shared" si="2"/>
        <v>2.7773268774261495</v>
      </c>
      <c r="F31" s="12">
        <f t="shared" si="3"/>
        <v>1.9203117314295888</v>
      </c>
    </row>
    <row r="32" spans="1:6" ht="12">
      <c r="A32" s="3">
        <v>32</v>
      </c>
      <c r="B32" s="7">
        <f t="shared" si="1"/>
        <v>5.888888942098828</v>
      </c>
      <c r="C32" s="11">
        <f>($B$17*9.81/(((1.23*A32*A32/(3.6*3.6))/2)*$A$19))/($A$22+(0.62*0.001*$D$19*$B$19/$A$19)+$C$22+$C$23*($A$35-A32)/($A$35-$A$27)*0.8+(0.0735*(5.15/$E$19)*($B$17*9.81/(((1.23*A32*A32/(3.6*3.6))/2)*$A$19))*($B$17*9.81/(((1.23*A32*A32/(3.6*3.6))/2)*$A$19))))</f>
        <v>9.493741611666495</v>
      </c>
      <c r="D32" s="8">
        <f t="shared" si="0"/>
        <v>0.9362893211634993</v>
      </c>
      <c r="E32" s="9">
        <f t="shared" si="2"/>
        <v>3.041326974090962</v>
      </c>
      <c r="F32" s="12">
        <f t="shared" si="3"/>
        <v>1.9362893211634993</v>
      </c>
    </row>
    <row r="33" spans="1:6" ht="12">
      <c r="A33" s="3">
        <v>34</v>
      </c>
      <c r="B33" s="7">
        <f t="shared" si="1"/>
        <v>6.4444444992489105</v>
      </c>
      <c r="C33" s="11">
        <f>($B$17*9.81/(((1.23*A33*A33/(3.6*3.6))/2)*$A$19))/($A$22+(0.62*0.001*$D$19*$B$19/$A$19)+$C$22+$C$23*($A$35-A33)/($A$35-$A$27)*0.7+(0.0735*(5.15/$E$19)*($B$17*9.81/(((1.23*A33*A33/(3.6*3.6))/2)*$A$19))*($B$17*9.81/(((1.23*A33*A33/(3.6*3.6))/2)*$A$19))))</f>
        <v>9.833605583612698</v>
      </c>
      <c r="D33" s="8">
        <f t="shared" si="0"/>
        <v>0.9604253866133522</v>
      </c>
      <c r="E33" s="9">
        <f t="shared" si="2"/>
        <v>3.2872684383983266</v>
      </c>
      <c r="F33" s="12">
        <f t="shared" si="3"/>
        <v>1.9604253866133523</v>
      </c>
    </row>
    <row r="34" spans="1:6" ht="12">
      <c r="A34" s="3">
        <v>36</v>
      </c>
      <c r="B34" s="7">
        <f t="shared" si="1"/>
        <v>7.000000056221823</v>
      </c>
      <c r="C34" s="11">
        <f>($B$17*9.81/(((1.23*A34*A34/(3.6*3.6))/2)*$A$19))/($A$22+(0.62*0.001*$D$19*$B$19/$A$19)+$C$22+$C$23*($A$35-A34)/($A$35-$A$27)*0.4+(0.0735*(5.15/$E$19)*($B$17*9.81/(((1.23*A34*A34/(3.6*3.6))/2)*$A$19))*($B$17*9.81/(((1.23*A34*A34/(3.6*3.6))/2)*$A$19))))</f>
        <v>10.143165177003695</v>
      </c>
      <c r="D34" s="8">
        <f t="shared" si="0"/>
        <v>0.9858855520436287</v>
      </c>
      <c r="E34" s="9">
        <f t="shared" si="2"/>
        <v>3.524875866596786</v>
      </c>
      <c r="F34" s="12">
        <f t="shared" si="3"/>
        <v>1.9858855520436287</v>
      </c>
    </row>
    <row r="35" spans="1:6" ht="12">
      <c r="A35" s="3">
        <v>38</v>
      </c>
      <c r="B35" s="7">
        <f t="shared" si="1"/>
        <v>7.555555613045539</v>
      </c>
      <c r="C35" s="10">
        <f>($B$17*9.81/(((1.23*A35*A35/(3.6*3.6))/2)*$A$19))/($A$22+(0.62*0.001*$D$19*$B$19/$A$19)+$C$22+$C$23*($A$35-A35)/($A$35-$A$27)+(0.0735*(5.15/$E$19)*($B$17*9.81/(((1.23*A35*A35/(3.6*3.6))/2)*$A$19))*($B$17*9.81/(((1.23*A35*A35/(3.6*3.6))/2)*$A$19))))</f>
        <v>10.155811355149886</v>
      </c>
      <c r="D35" s="8">
        <f t="shared" si="0"/>
        <v>1.0393611289562763</v>
      </c>
      <c r="E35" s="9">
        <f t="shared" si="2"/>
        <v>3.7048639918484634</v>
      </c>
      <c r="F35" s="12">
        <f t="shared" si="3"/>
        <v>2.0393611289562763</v>
      </c>
    </row>
    <row r="36" spans="1:6" ht="12">
      <c r="A36" s="3">
        <v>40</v>
      </c>
      <c r="B36" s="7">
        <f t="shared" si="1"/>
        <v>8.11111116974244</v>
      </c>
      <c r="C36" s="8">
        <f aca="true" t="shared" si="4" ref="C36:C43">($B$17*9.81/(((1.23*A36*A36/(3.6*3.6))/2)*$A$19))/($A$22+(0.62*0.001*$D$19*$B$19/$A$19)+$C$22+(0.0735*(5.15/$E$19)*($B$17*9.81/(((1.23*A36*A36/(3.6*3.6))/2)*$A$19))*($B$17*9.81/(((1.23*A36*A36/(3.6*3.6))/2)*$A$19))))</f>
        <v>9.904470345189672</v>
      </c>
      <c r="D36" s="8">
        <f t="shared" si="0"/>
        <v>1.1218278942606428</v>
      </c>
      <c r="E36" s="9">
        <f t="shared" si="2"/>
        <v>3.8226998484100805</v>
      </c>
      <c r="F36" s="12">
        <f t="shared" si="3"/>
        <v>2.121827894260643</v>
      </c>
    </row>
    <row r="37" spans="1:6" ht="12">
      <c r="A37" s="3">
        <v>42</v>
      </c>
      <c r="B37" s="7">
        <f t="shared" si="1"/>
        <v>8.66666672633064</v>
      </c>
      <c r="C37" s="8">
        <f t="shared" si="4"/>
        <v>9.585184599625332</v>
      </c>
      <c r="D37" s="8">
        <f t="shared" si="0"/>
        <v>1.2171561794566477</v>
      </c>
      <c r="E37" s="9">
        <f t="shared" si="2"/>
        <v>3.908911247043749</v>
      </c>
      <c r="F37" s="12">
        <f t="shared" si="3"/>
        <v>2.217156179456648</v>
      </c>
    </row>
    <row r="38" spans="1:6" ht="12">
      <c r="A38" s="3">
        <v>44</v>
      </c>
      <c r="B38" s="7">
        <f t="shared" si="1"/>
        <v>9.222222282824966</v>
      </c>
      <c r="C38" s="8">
        <f t="shared" si="4"/>
        <v>9.220017468803304</v>
      </c>
      <c r="D38" s="8">
        <f t="shared" si="0"/>
        <v>1.3256181198763588</v>
      </c>
      <c r="E38" s="9">
        <f t="shared" si="2"/>
        <v>3.9654929603469307</v>
      </c>
      <c r="F38" s="12">
        <f t="shared" si="3"/>
        <v>2.325618119876359</v>
      </c>
    </row>
    <row r="39" spans="1:6" ht="12">
      <c r="A39" s="3">
        <v>46</v>
      </c>
      <c r="B39" s="7">
        <f t="shared" si="1"/>
        <v>9.777777839237658</v>
      </c>
      <c r="C39" s="8">
        <f t="shared" si="4"/>
        <v>8.827278755092598</v>
      </c>
      <c r="D39" s="8">
        <f t="shared" si="0"/>
        <v>1.4475330543295775</v>
      </c>
      <c r="E39" s="9">
        <f t="shared" si="2"/>
        <v>3.994952314103053</v>
      </c>
      <c r="F39" s="12">
        <f t="shared" si="3"/>
        <v>2.4475330543295772</v>
      </c>
    </row>
    <row r="40" spans="1:6" ht="12">
      <c r="A40" s="3">
        <v>48</v>
      </c>
      <c r="B40" s="7">
        <f t="shared" si="1"/>
        <v>10.333333395578919</v>
      </c>
      <c r="C40" s="8">
        <f t="shared" si="4"/>
        <v>8.421454958810093</v>
      </c>
      <c r="D40" s="8">
        <f t="shared" si="0"/>
        <v>1.5832576910459737</v>
      </c>
      <c r="E40" s="9">
        <f t="shared" si="2"/>
        <v>4.00011715106707</v>
      </c>
      <c r="F40" s="12">
        <f t="shared" si="3"/>
        <v>2.583257691045974</v>
      </c>
    </row>
    <row r="41" spans="1:6" ht="12">
      <c r="A41" s="3">
        <v>50</v>
      </c>
      <c r="B41" s="7">
        <f t="shared" si="1"/>
        <v>10.888888951857329</v>
      </c>
      <c r="C41" s="8">
        <f t="shared" si="4"/>
        <v>8.013535718766992</v>
      </c>
      <c r="D41" s="8">
        <f t="shared" si="0"/>
        <v>1.7331786337911166</v>
      </c>
      <c r="E41" s="9">
        <f t="shared" si="2"/>
        <v>3.983965342489763</v>
      </c>
      <c r="F41" s="12">
        <f t="shared" si="3"/>
        <v>2.7331786337911166</v>
      </c>
    </row>
    <row r="42" spans="1:6" ht="12">
      <c r="A42" s="3">
        <v>52</v>
      </c>
      <c r="B42" s="7">
        <f t="shared" si="1"/>
        <v>11.444444508080132</v>
      </c>
      <c r="C42" s="8">
        <f t="shared" si="4"/>
        <v>7.611526563356834</v>
      </c>
      <c r="D42" s="8">
        <f t="shared" si="0"/>
        <v>1.897706632724955</v>
      </c>
      <c r="E42" s="9">
        <f t="shared" si="2"/>
        <v>3.9494834911282815</v>
      </c>
      <c r="F42" s="12">
        <f t="shared" si="3"/>
        <v>2.897706632724955</v>
      </c>
    </row>
    <row r="43" spans="1:6" ht="12">
      <c r="A43" s="3">
        <v>54</v>
      </c>
      <c r="B43" s="7">
        <f t="shared" si="1"/>
        <v>12.00000006425351</v>
      </c>
      <c r="C43" s="8">
        <f t="shared" si="4"/>
        <v>7.221008700415099</v>
      </c>
      <c r="D43" s="8">
        <f t="shared" si="0"/>
        <v>2.077272112847299</v>
      </c>
      <c r="E43" s="9">
        <f t="shared" si="2"/>
        <v>3.899557668025108</v>
      </c>
      <c r="F43" s="12">
        <f t="shared" si="3"/>
        <v>3.077272112847299</v>
      </c>
    </row>
    <row r="44" spans="1:6" ht="12">
      <c r="A44" s="3">
        <v>60</v>
      </c>
      <c r="B44" s="7">
        <f t="shared" si="1"/>
        <v>13.666666732526515</v>
      </c>
      <c r="C44" s="8">
        <f>($B$17*9.81/(((1.23*A44*A44/(3.6*3.6))/2)*$A$19))/($A$22+(0.62*0.001*$D$19*$B$19/$A$19)+$C$22+(0.0735*(5.15/$E$19)*($B$17*9.81/(((1.23*A44*A44/(3.6*3.6))/2)*$A$19))*($B$17*9.81/(((1.23*A44*A44/(3.6*3.6))/2)*$A$19))))</f>
        <v>6.1484190083267105</v>
      </c>
      <c r="D44" s="8">
        <f>A44/(3.6*C44)</f>
        <v>2.7107239510019165</v>
      </c>
      <c r="E44" s="9">
        <f t="shared" si="2"/>
        <v>3.6830189776947533</v>
      </c>
      <c r="F44" s="12">
        <f t="shared" si="3"/>
        <v>3.7107239510019165</v>
      </c>
    </row>
  </sheetData>
  <sheetProtection/>
  <mergeCells count="4">
    <mergeCell ref="A15:C15"/>
    <mergeCell ref="A20:D20"/>
    <mergeCell ref="A24:C24"/>
    <mergeCell ref="A25:C25"/>
  </mergeCells>
  <printOptions/>
  <pageMargins left="0.75" right="0.75" top="2.99" bottom="5.93" header="0.5" footer="0.5"/>
  <pageSetup horizontalDpi="1200" verticalDpi="12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Угнивенко</dc:creator>
  <cp:keywords/>
  <dc:description/>
  <cp:lastModifiedBy>Sergey Lazarev</cp:lastModifiedBy>
  <cp:lastPrinted>2000-12-27T11:23:11Z</cp:lastPrinted>
  <dcterms:created xsi:type="dcterms:W3CDTF">2000-12-26T10:14:24Z</dcterms:created>
  <dcterms:modified xsi:type="dcterms:W3CDTF">2020-03-12T08:13:51Z</dcterms:modified>
  <cp:category/>
  <cp:version/>
  <cp:contentType/>
  <cp:contentStatus/>
</cp:coreProperties>
</file>